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back-up(20260313)\2026 안전총무\2605 에너지관리\"/>
    </mc:Choice>
  </mc:AlternateContent>
  <xr:revisionPtr revIDLastSave="0" documentId="13_ncr:1_{20139DDE-5EE5-48DE-9B33-4B235F3C4197}" xr6:coauthVersionLast="47" xr6:coauthVersionMax="47" xr10:uidLastSave="{00000000-0000-0000-0000-000000000000}"/>
  <bookViews>
    <workbookView xWindow="1380" yWindow="90" windowWidth="26625" windowHeight="11295"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P18" i="1" l="1"/>
  <c r="O17" i="1"/>
  <c r="P17" i="1" s="1"/>
  <c r="O18" i="1"/>
  <c r="P19" i="1" l="1"/>
  <c r="H16" i="1" l="1"/>
  <c r="G16" i="1"/>
  <c r="F16" i="1"/>
  <c r="E16" i="1"/>
  <c r="D16" i="1"/>
  <c r="H15" i="1"/>
  <c r="G15" i="1"/>
  <c r="F15" i="1"/>
  <c r="E15" i="1"/>
  <c r="D15" i="1"/>
  <c r="H18" i="2"/>
  <c r="C16" i="1"/>
  <c r="C15" i="1"/>
  <c r="I19" i="2"/>
  <c r="J19" i="2"/>
  <c r="K19" i="2"/>
  <c r="L19" i="2"/>
  <c r="M19" i="2"/>
  <c r="N19" i="2"/>
  <c r="I18" i="2"/>
  <c r="J18" i="2"/>
  <c r="K18" i="2"/>
  <c r="L18" i="2"/>
  <c r="M18" i="2"/>
  <c r="N18" i="2"/>
  <c r="H5" i="2"/>
  <c r="H19" i="2"/>
  <c r="D18" i="2"/>
  <c r="E18" i="2"/>
  <c r="F18" i="2"/>
  <c r="G18" i="2"/>
  <c r="D19" i="2"/>
  <c r="E19" i="2"/>
  <c r="F19" i="2"/>
  <c r="G19" i="2"/>
  <c r="C19" i="2"/>
  <c r="C18"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I5" i="2"/>
  <c r="J5" i="2"/>
  <c r="K5" i="2"/>
  <c r="L5" i="2"/>
  <c r="M5" i="2"/>
  <c r="N5" i="2"/>
  <c r="O16" i="1" l="1"/>
  <c r="P16" i="1" s="1"/>
  <c r="O15" i="1"/>
  <c r="P15" i="1" s="1"/>
  <c r="B19" i="2"/>
  <c r="B18" i="2"/>
  <c r="O4" i="2"/>
  <c r="C5" i="2"/>
  <c r="O6" i="2"/>
  <c r="C7" i="2"/>
  <c r="O8" i="2"/>
  <c r="O19" i="2" s="1"/>
  <c r="C9" i="2"/>
  <c r="O10" i="2"/>
  <c r="C11" i="2"/>
  <c r="O12" i="2"/>
  <c r="C13" i="2"/>
  <c r="O18" i="2" l="1"/>
  <c r="O5" i="2"/>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<sst xmlns="http://schemas.openxmlformats.org/spreadsheetml/2006/main" count="71" uniqueCount="35">
  <si>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</si>
  <si>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</si>
  <si>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</si>
  <si>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</si>
  <si>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</si>
  <si>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</si>
  <si>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</si>
  <si>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</si>
  <si>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</si>
  <si>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</si>
  <si>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</si>
  <si>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</si>
  <si>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</si>
  <si>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</si>
  <si>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</si>
  <si>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</si>
  <si>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</si>
  <si>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</si>
  <si>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</si>
  <si>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</si>
  <si>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</si>
  <si>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</si>
  <si>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</si>
  <si>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</si>
  <si>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</si>
  <si>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</si>
  <si>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</si>
  <si>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</si>
  <si>
    <t>전기(일반+심야)</t>
    <phoneticPr fontId="2" type="noConversion"/>
  </si>
  <si>
    <t>도시가스(주방+기계실)</t>
    <phoneticPr fontId="2" type="noConversion"/>
  </si>
  <si>
    <t>전력</t>
    <phoneticPr fontId="2" type="noConversion"/>
  </si>
  <si>
    <t>도시가스</t>
    <phoneticPr fontId="2" type="noConversion"/>
  </si>
  <si>
    <t>휘발유</t>
    <phoneticPr fontId="2" type="noConversion"/>
  </si>
  <si>
    <t>경유</t>
    <phoneticPr fontId="2" type="noConversion"/>
  </si>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</sst>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right/>
      <top style="medium">
        <color auto="1"/>
      </top>
      <bottom style="thin">
        <color auto="1"/>
      </bottom>
      <diagonal/>
    </border>
    <border>
      <left style="thin">
        <color theme="1"/>
      </left>
      <right/>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thin">
        <color auto="1"/>
      </bottom>
      <diagonal/>
    </border>
    <border>
      <left style="thin">
        <color auto="1"/>
      </left>
      <right style="thick">
        <color rgb="FFFF0000"/>
      </right>
      <top style="thin">
        <color auto="1"/>
      </top>
      <bottom style="medium">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7">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7" fontId="0" fillId="0" borderId="0" xfId="0" applyNumberFormat="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3" fillId="5" borderId="42" xfId="3" applyNumberFormat="1" applyFont="1" applyFill="1" applyBorder="1" applyAlignment="1">
      <alignment horizontal="center" vertical="center"/>
    </xf>
    <xf numFmtId="176" fontId="4" fillId="0" borderId="17" xfId="1" applyNumberFormat="1" applyFont="1" applyBorder="1">
      <alignment vertical="center"/>
    </xf>
    <xf numFmtId="176" fontId="4" fillId="4" borderId="17" xfId="1" applyNumberFormat="1" applyFont="1" applyFill="1" applyBorder="1">
      <alignment vertical="center"/>
    </xf>
    <xf numFmtId="0" fontId="5" fillId="0" borderId="0" xfId="0" applyNumberFormat="1" applyFont="1">
      <alignment vertical="center"/>
    </xf>
    <xf numFmtId="176" fontId="5" fillId="0" borderId="0" xfId="0" applyNumberFormat="1" applyFont="1">
      <alignment vertical="center"/>
    </xf>
    <xf numFmtId="177" fontId="5" fillId="0" borderId="0" xfId="0" applyNumberFormat="1" applyFont="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6" fontId="0" fillId="0" borderId="0" xfId="0" applyNumberFormat="1">
      <alignment vertical="center"/>
    </xf>
    <xf numFmtId="1" fontId="0" fillId="0" borderId="0" xfId="0" applyNumberFormat="1">
      <alignment vertical="center"/>
    </xf>
    <xf numFmtId="0" fontId="0" fillId="0" borderId="0" xfId="0" applyNumberFormat="1" applyAlignment="1">
      <alignment horizontal="right" vertical="center"/>
    </xf>
    <xf numFmtId="176" fontId="4" fillId="3" borderId="43" xfId="3" applyNumberFormat="1" applyFont="1" applyFill="1" applyBorder="1">
      <alignment vertical="center"/>
    </xf>
    <xf numFmtId="176" fontId="4" fillId="4" borderId="43" xfId="1" applyNumberFormat="1" applyFont="1" applyFill="1" applyBorder="1">
      <alignment vertical="center"/>
    </xf>
    <xf numFmtId="176" fontId="3" fillId="5" borderId="44" xfId="3" applyNumberFormat="1" applyFont="1" applyFill="1" applyBorder="1" applyAlignment="1">
      <alignment horizontal="center" vertical="center"/>
    </xf>
    <xf numFmtId="176" fontId="4" fillId="3" borderId="45" xfId="3" applyNumberFormat="1" applyFont="1" applyFill="1" applyBorder="1">
      <alignment vertical="center"/>
    </xf>
    <xf numFmtId="10" fontId="4" fillId="3" borderId="45" xfId="2" applyNumberFormat="1" applyFont="1" applyFill="1" applyBorder="1">
      <alignment vertical="center"/>
    </xf>
    <xf numFmtId="176" fontId="4" fillId="4" borderId="45" xfId="3" applyNumberFormat="1" applyFont="1" applyFill="1" applyBorder="1">
      <alignment vertical="center"/>
    </xf>
    <xf numFmtId="10" fontId="4" fillId="4" borderId="45" xfId="2" applyNumberFormat="1" applyFont="1" applyFill="1" applyBorder="1">
      <alignment vertical="center"/>
    </xf>
    <xf numFmtId="176" fontId="4" fillId="0" borderId="45" xfId="1" applyNumberFormat="1" applyFont="1" applyBorder="1">
      <alignment vertical="center"/>
    </xf>
    <xf numFmtId="10" fontId="4" fillId="0" borderId="45" xfId="2" applyNumberFormat="1" applyFont="1" applyBorder="1">
      <alignment vertical="center"/>
    </xf>
    <xf numFmtId="176" fontId="4" fillId="4" borderId="45" xfId="1" applyNumberFormat="1" applyFont="1" applyFill="1" applyBorder="1">
      <alignment vertical="center"/>
    </xf>
    <xf numFmtId="10" fontId="4" fillId="0" borderId="46"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view="pageBreakPreview" zoomScaleNormal="100" zoomScaleSheetLayoutView="100" workbookViewId="0">
      <pane xSplit="2" ySplit="3" topLeftCell="C7" activePane="bottomRight" state="frozen"/>
      <selection activeCell="C8" sqref="C8"/>
      <selection pane="topRight" activeCell="C8" sqref="C8"/>
      <selection pane="bottomLeft" activeCell="C8" sqref="C8"/>
      <selection pane="bottomRight" activeCell="P19" sqref="P1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30" t="s">
        <v>26</v>
      </c>
      <c r="B1" s="130"/>
      <c r="C1" s="130"/>
      <c r="D1" s="130"/>
      <c r="E1" s="130"/>
      <c r="F1" s="130"/>
      <c r="G1" s="130"/>
      <c r="H1" s="130"/>
      <c r="I1" s="130"/>
      <c r="J1" s="130"/>
      <c r="K1" s="130"/>
      <c r="L1" s="130"/>
      <c r="M1" s="130"/>
      <c r="N1" s="130"/>
      <c r="O1" s="130"/>
      <c r="P1" s="130"/>
    </row>
    <row r="2" spans="1:19" s="8" customFormat="1" ht="21" customHeight="1" thickBot="1" x14ac:dyDescent="0.35">
      <c r="A2" s="133" t="s">
        <v>22</v>
      </c>
      <c r="B2" s="133"/>
      <c r="C2" s="46"/>
      <c r="D2" s="46"/>
      <c r="E2" s="46"/>
      <c r="F2" s="46"/>
      <c r="G2" s="46"/>
      <c r="H2" s="46"/>
      <c r="I2" s="46"/>
      <c r="J2" s="46"/>
      <c r="K2" s="46"/>
      <c r="L2" s="46"/>
      <c r="M2" s="46"/>
      <c r="N2" s="46"/>
      <c r="O2" s="45"/>
      <c r="P2" s="45"/>
      <c r="Q2" s="45"/>
      <c r="R2" s="45"/>
    </row>
    <row r="3" spans="1:19" s="8" customFormat="1" ht="22.5" customHeight="1" thickBot="1" x14ac:dyDescent="0.35">
      <c r="A3" s="134" t="s">
        <v>21</v>
      </c>
      <c r="B3" s="135"/>
      <c r="C3" s="44" t="s">
        <v>14</v>
      </c>
      <c r="D3" s="43" t="s">
        <v>13</v>
      </c>
      <c r="E3" s="43" t="s">
        <v>12</v>
      </c>
      <c r="F3" s="43" t="s">
        <v>11</v>
      </c>
      <c r="G3" s="43" t="s">
        <v>10</v>
      </c>
      <c r="H3" s="43" t="s">
        <v>9</v>
      </c>
      <c r="I3" s="43" t="s">
        <v>8</v>
      </c>
      <c r="J3" s="43" t="s">
        <v>7</v>
      </c>
      <c r="K3" s="43" t="s">
        <v>6</v>
      </c>
      <c r="L3" s="43" t="s">
        <v>5</v>
      </c>
      <c r="M3" s="43" t="s">
        <v>4</v>
      </c>
      <c r="N3" s="42" t="s">
        <v>3</v>
      </c>
      <c r="O3" s="41" t="s">
        <v>27</v>
      </c>
      <c r="P3" s="99" t="s">
        <v>23</v>
      </c>
      <c r="Q3" s="40"/>
      <c r="R3" s="40"/>
    </row>
    <row r="4" spans="1:19" s="8" customFormat="1" ht="22.5" customHeight="1" x14ac:dyDescent="0.3">
      <c r="A4" s="136"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37"/>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38"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39"/>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31"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40"/>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38"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39"/>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31"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32"/>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row r="15" spans="1:19" x14ac:dyDescent="0.3">
      <c r="A15" s="118" t="s">
        <v>30</v>
      </c>
      <c r="B15" s="1">
        <v>2.1766999999999999</v>
      </c>
      <c r="C15" s="116">
        <f>SUM(C4,C6)</f>
        <v>114754</v>
      </c>
      <c r="D15" s="116">
        <f t="shared" ref="D15:H15" si="0">SUM(D4,D6)</f>
        <v>117670</v>
      </c>
      <c r="E15" s="116">
        <f t="shared" si="0"/>
        <v>71518</v>
      </c>
      <c r="F15" s="116">
        <f t="shared" si="0"/>
        <v>64269</v>
      </c>
      <c r="G15" s="116">
        <f t="shared" si="0"/>
        <v>79121</v>
      </c>
      <c r="H15" s="116">
        <f t="shared" si="0"/>
        <v>94806</v>
      </c>
      <c r="I15" s="116"/>
      <c r="O15" s="116">
        <f>SUM(C15:N15)</f>
        <v>542138</v>
      </c>
      <c r="P15" s="1">
        <f>(O15/1000)/B15</f>
        <v>249.06417972159696</v>
      </c>
    </row>
    <row r="16" spans="1:19" x14ac:dyDescent="0.3">
      <c r="A16" s="118" t="s">
        <v>31</v>
      </c>
      <c r="B16" s="1">
        <v>461.8716</v>
      </c>
      <c r="C16" s="116">
        <f>SUM(C8,C10)</f>
        <v>1194.0978</v>
      </c>
      <c r="D16" s="116">
        <f t="shared" ref="D16:H16" si="1">SUM(D8,D10)</f>
        <v>1425.3735999999999</v>
      </c>
      <c r="E16" s="116">
        <f t="shared" si="1"/>
        <v>1551.4338</v>
      </c>
      <c r="F16" s="116">
        <f t="shared" si="1"/>
        <v>1249.6834000000001</v>
      </c>
      <c r="G16" s="116">
        <f t="shared" si="1"/>
        <v>1216.9276</v>
      </c>
      <c r="H16" s="116">
        <f t="shared" si="1"/>
        <v>1062.2177999999999</v>
      </c>
      <c r="I16" s="116"/>
      <c r="O16" s="116">
        <f>SUM(C16:N16)</f>
        <v>7699.7340000000004</v>
      </c>
      <c r="P16" s="1">
        <f>O16/B16</f>
        <v>16.670724071365289</v>
      </c>
    </row>
    <row r="17" spans="1:16" x14ac:dyDescent="0.3">
      <c r="A17" s="118" t="s">
        <v>32</v>
      </c>
      <c r="B17" s="1">
        <v>2.1740000000000002E-3</v>
      </c>
      <c r="C17" s="117">
        <v>30</v>
      </c>
      <c r="D17" s="117">
        <v>95</v>
      </c>
      <c r="E17" s="117">
        <v>104.95</v>
      </c>
      <c r="F17" s="117">
        <v>97</v>
      </c>
      <c r="G17" s="117">
        <v>57</v>
      </c>
      <c r="H17" s="117">
        <v>156</v>
      </c>
      <c r="O17" s="116">
        <f t="shared" ref="O17:O18" si="2">SUM(C17:N17)</f>
        <v>539.95000000000005</v>
      </c>
      <c r="P17" s="1">
        <f>O17*B17</f>
        <v>1.1738513000000002</v>
      </c>
    </row>
    <row r="18" spans="1:16" x14ac:dyDescent="0.3">
      <c r="A18" s="118" t="s">
        <v>33</v>
      </c>
      <c r="B18" s="1">
        <v>2.66E-3</v>
      </c>
      <c r="C18" s="117">
        <v>60.134999999999998</v>
      </c>
      <c r="D18" s="117">
        <v>96.78</v>
      </c>
      <c r="E18" s="117">
        <v>106.599</v>
      </c>
      <c r="F18" s="117" t="s">
        <v>34</v>
      </c>
      <c r="G18" s="117">
        <v>64.335999999999999</v>
      </c>
      <c r="H18" s="117">
        <v>44.901000000000003</v>
      </c>
      <c r="O18" s="116">
        <f t="shared" si="2"/>
        <v>372.75100000000003</v>
      </c>
      <c r="P18" s="1">
        <f>O18*B18</f>
        <v>0.99151766000000008</v>
      </c>
    </row>
    <row r="19" spans="1:16" x14ac:dyDescent="0.3">
      <c r="P19" s="1">
        <f>SUM(P15:P18)</f>
        <v>267.90027275296228</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3"/>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F29" sqref="F2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30" t="s">
        <v>25</v>
      </c>
      <c r="B1" s="130"/>
      <c r="C1" s="130"/>
      <c r="D1" s="130"/>
      <c r="E1" s="130"/>
      <c r="F1" s="130"/>
      <c r="G1" s="130"/>
      <c r="H1" s="130"/>
      <c r="I1" s="130"/>
      <c r="J1" s="130"/>
      <c r="K1" s="130"/>
      <c r="L1" s="130"/>
      <c r="M1" s="130"/>
      <c r="N1" s="130"/>
      <c r="O1" s="130"/>
      <c r="P1" s="130"/>
    </row>
    <row r="2" spans="1:20" s="8" customFormat="1" ht="21" customHeight="1" thickBot="1" x14ac:dyDescent="0.35">
      <c r="A2" s="133" t="s">
        <v>22</v>
      </c>
      <c r="B2" s="133"/>
      <c r="C2" s="46"/>
      <c r="D2" s="46"/>
      <c r="E2" s="46"/>
      <c r="F2" s="46"/>
      <c r="G2" s="46"/>
      <c r="H2" s="46"/>
      <c r="I2" s="46"/>
      <c r="J2" s="46"/>
      <c r="K2" s="46"/>
      <c r="L2" s="46"/>
      <c r="M2" s="46"/>
      <c r="N2" s="46"/>
      <c r="O2" s="46"/>
      <c r="P2" s="45"/>
      <c r="Q2" s="45"/>
      <c r="R2" s="53"/>
      <c r="S2" s="54"/>
    </row>
    <row r="3" spans="1:20" s="8" customFormat="1" ht="22.5" customHeight="1" thickTop="1" x14ac:dyDescent="0.3">
      <c r="A3" s="144" t="s">
        <v>24</v>
      </c>
      <c r="B3" s="145"/>
      <c r="C3" s="70" t="s">
        <v>14</v>
      </c>
      <c r="D3" s="68" t="s">
        <v>13</v>
      </c>
      <c r="E3" s="70" t="s">
        <v>12</v>
      </c>
      <c r="F3" s="68" t="s">
        <v>11</v>
      </c>
      <c r="G3" s="68" t="s">
        <v>10</v>
      </c>
      <c r="H3" s="70" t="s">
        <v>9</v>
      </c>
      <c r="I3" s="121" t="s">
        <v>8</v>
      </c>
      <c r="J3" s="60" t="s">
        <v>7</v>
      </c>
      <c r="K3" s="108" t="s">
        <v>6</v>
      </c>
      <c r="L3" s="70" t="s">
        <v>5</v>
      </c>
      <c r="M3" s="68" t="s">
        <v>4</v>
      </c>
      <c r="N3" s="87" t="s">
        <v>3</v>
      </c>
      <c r="O3" s="75" t="s">
        <v>0</v>
      </c>
      <c r="P3" s="100" t="s">
        <v>23</v>
      </c>
      <c r="Q3" s="40"/>
      <c r="R3" s="56"/>
      <c r="S3" s="54"/>
    </row>
    <row r="4" spans="1:20" s="8" customFormat="1" ht="22.5" customHeight="1" x14ac:dyDescent="0.3">
      <c r="A4" s="146" t="s">
        <v>20</v>
      </c>
      <c r="B4" s="93" t="s">
        <v>2</v>
      </c>
      <c r="C4" s="71">
        <v>85224</v>
      </c>
      <c r="D4" s="37">
        <v>69017</v>
      </c>
      <c r="E4" s="71">
        <v>66888</v>
      </c>
      <c r="F4" s="37">
        <v>58294</v>
      </c>
      <c r="G4" s="37">
        <v>55787</v>
      </c>
      <c r="H4" s="119">
        <v>70715</v>
      </c>
      <c r="I4" s="122">
        <v>77971</v>
      </c>
      <c r="J4" s="114">
        <v>74601</v>
      </c>
      <c r="K4" s="39"/>
      <c r="L4" s="71"/>
      <c r="M4" s="37"/>
      <c r="N4" s="88"/>
      <c r="O4" s="76">
        <f>SUM(C4:N4)</f>
        <v>558497</v>
      </c>
      <c r="P4" s="9"/>
      <c r="Q4" s="84"/>
      <c r="R4" s="83"/>
      <c r="S4" s="54"/>
    </row>
    <row r="5" spans="1:20" s="8" customFormat="1" ht="22.5" customHeight="1" x14ac:dyDescent="0.3">
      <c r="A5" s="146"/>
      <c r="B5" s="93" t="s">
        <v>1</v>
      </c>
      <c r="C5" s="101">
        <f>(C4/'2025년도'!C4)-1</f>
        <v>0.14517602794947604</v>
      </c>
      <c r="D5" s="47">
        <f>(D4/'2025년도'!D4)-1</f>
        <v>-9.1499052232518974E-2</v>
      </c>
      <c r="E5" s="101">
        <f>(E4/'2025년도'!E4)-1</f>
        <v>2.1050542673525685E-2</v>
      </c>
      <c r="F5" s="47">
        <f>(F4/'2025년도'!F4)-1</f>
        <v>-3.0711162102392664E-2</v>
      </c>
      <c r="G5" s="47">
        <f>(G4/'2025년도'!G4)-1</f>
        <v>-0.11398576964614704</v>
      </c>
      <c r="H5" s="101">
        <f>(H4/'2025년도'!H4)-1</f>
        <v>7.7611166986681246E-2</v>
      </c>
      <c r="I5" s="123">
        <f>(I4/'2025년도'!I4)-1</f>
        <v>-1.4343711179130025E-3</v>
      </c>
      <c r="J5" s="61">
        <f>(J4/'2025년도'!J4)-1</f>
        <v>-6.9685368317350282E-2</v>
      </c>
      <c r="K5" s="97">
        <f>(K4/'2025년도'!K4)-1</f>
        <v>-1</v>
      </c>
      <c r="L5" s="33">
        <f>(L4/'2025년도'!L4)-1</f>
        <v>-1</v>
      </c>
      <c r="M5" s="47">
        <f>(M4/'2025년도'!M4)-1</f>
        <v>-1</v>
      </c>
      <c r="N5" s="89">
        <f>(N4/'2025년도'!N4)-1</f>
        <v>-1</v>
      </c>
      <c r="O5" s="77">
        <f>(O4/T5)-1</f>
        <v>-7.8149427247662384E-3</v>
      </c>
      <c r="P5" s="9"/>
      <c r="Q5" s="50"/>
      <c r="R5" s="57"/>
      <c r="S5" s="54"/>
      <c r="T5" s="14">
        <f>SUM('2025년도'!C4:J4)</f>
        <v>562896</v>
      </c>
    </row>
    <row r="6" spans="1:20" s="8" customFormat="1" ht="22.5" customHeight="1" x14ac:dyDescent="0.3">
      <c r="A6" s="142" t="s">
        <v>19</v>
      </c>
      <c r="B6" s="94" t="s">
        <v>2</v>
      </c>
      <c r="C6" s="72">
        <v>54543</v>
      </c>
      <c r="D6" s="30">
        <v>33878</v>
      </c>
      <c r="E6" s="72">
        <v>2803</v>
      </c>
      <c r="F6" s="30">
        <v>734</v>
      </c>
      <c r="G6" s="30">
        <v>10641</v>
      </c>
      <c r="H6" s="72">
        <v>31992</v>
      </c>
      <c r="I6" s="124">
        <v>43320</v>
      </c>
      <c r="J6" s="62">
        <v>42240</v>
      </c>
      <c r="K6" s="31"/>
      <c r="L6" s="72"/>
      <c r="M6" s="30"/>
      <c r="N6" s="90"/>
      <c r="O6" s="78">
        <f>SUM(C6:N6)</f>
        <v>220151</v>
      </c>
      <c r="P6" s="15"/>
      <c r="Q6" s="84"/>
      <c r="R6" s="83"/>
      <c r="S6" s="54"/>
    </row>
    <row r="7" spans="1:20" s="8" customFormat="1" ht="22.5" customHeight="1" x14ac:dyDescent="0.3">
      <c r="A7" s="142"/>
      <c r="B7" s="94" t="s">
        <v>1</v>
      </c>
      <c r="C7" s="102">
        <f>(C6/'2025년도'!C6)-1</f>
        <v>0.35228343333168044</v>
      </c>
      <c r="D7" s="105">
        <f>(D6/'2025년도'!D6)-1</f>
        <v>-0.18761690086806393</v>
      </c>
      <c r="E7" s="102">
        <f>(E6/'2025년도'!E6)-1</f>
        <v>-0.53353303378265937</v>
      </c>
      <c r="F7" s="105">
        <f>(F6/'2025년도'!F6)-1</f>
        <v>-0.82218992248062017</v>
      </c>
      <c r="G7" s="105">
        <f>(G6/'2025년도'!G6)-1</f>
        <v>-0.34140001237853557</v>
      </c>
      <c r="H7" s="102">
        <f>(H6/'2025년도'!H6)-1</f>
        <v>9.6217105263157965E-2</v>
      </c>
      <c r="I7" s="125">
        <f>(I6/'2025년도'!I6)-1</f>
        <v>-6.2154965252971373E-2</v>
      </c>
      <c r="J7" s="63">
        <f>(J6/'2025년도'!J6)-1</f>
        <v>-0.11370360267735369</v>
      </c>
      <c r="K7" s="17">
        <f>(K6/'2025년도'!K6)-1</f>
        <v>-1</v>
      </c>
      <c r="L7" s="48">
        <f>(L6/'2025년도'!L6)-1</f>
        <v>-1</v>
      </c>
      <c r="M7" s="48">
        <f>(M6/'2025년도'!M6)-1</f>
        <v>-1</v>
      </c>
      <c r="N7" s="48">
        <f>(N6/'2025년도'!N6)-1</f>
        <v>-1</v>
      </c>
      <c r="O7" s="79">
        <f>(O6/T7)-1</f>
        <v>-4.8464756833388134E-2</v>
      </c>
      <c r="P7" s="15"/>
      <c r="Q7" s="50"/>
      <c r="R7" s="57"/>
      <c r="S7" s="54"/>
      <c r="T7" s="14">
        <f>SUM('2025년도'!C6:J6)</f>
        <v>231364</v>
      </c>
    </row>
    <row r="8" spans="1:20" s="8" customFormat="1" ht="22.5" customHeight="1" x14ac:dyDescent="0.3">
      <c r="A8" s="141" t="s">
        <v>18</v>
      </c>
      <c r="B8" s="95" t="s">
        <v>15</v>
      </c>
      <c r="C8" s="73">
        <v>218.196</v>
      </c>
      <c r="D8" s="51">
        <v>178.524</v>
      </c>
      <c r="E8" s="73">
        <v>281.6712</v>
      </c>
      <c r="F8" s="51">
        <v>231.08940000000001</v>
      </c>
      <c r="G8" s="51">
        <v>172.57320000000001</v>
      </c>
      <c r="H8" s="73">
        <v>266.74040000000002</v>
      </c>
      <c r="I8" s="126">
        <v>245.91679999999999</v>
      </c>
      <c r="J8" s="64">
        <v>238.97559999999999</v>
      </c>
      <c r="K8" s="109"/>
      <c r="L8" s="73"/>
      <c r="M8" s="51"/>
      <c r="N8" s="91"/>
      <c r="O8" s="80">
        <f>SUM(C8:N8)</f>
        <v>1833.6866000000002</v>
      </c>
      <c r="P8" s="9"/>
      <c r="Q8" s="84"/>
      <c r="R8" s="83"/>
      <c r="S8" s="54"/>
    </row>
    <row r="9" spans="1:20" s="8" customFormat="1" ht="22.5" customHeight="1" x14ac:dyDescent="0.3">
      <c r="A9" s="141"/>
      <c r="B9" s="93" t="s">
        <v>1</v>
      </c>
      <c r="C9" s="103">
        <f>(C8/'2025년도'!C8)-1</f>
        <v>1.3007778296722838E-2</v>
      </c>
      <c r="D9" s="106">
        <f>(D8/'2025년도'!D8)-1</f>
        <v>-0.19707622117958612</v>
      </c>
      <c r="E9" s="103">
        <f>(E8/'2025년도'!E8)-1</f>
        <v>3.1894931584635522E-2</v>
      </c>
      <c r="F9" s="106">
        <f>(F8/'2025년도'!F8)-1</f>
        <v>3.0142523701943258E-2</v>
      </c>
      <c r="G9" s="106">
        <f>(G8/'2025년도'!G8)-1</f>
        <v>-0.19134994306706832</v>
      </c>
      <c r="H9" s="103">
        <f>(H8/'2025년도'!H8)-1</f>
        <v>0.16932937040251805</v>
      </c>
      <c r="I9" s="127">
        <f>(I8/'2025년도'!I8)-1</f>
        <v>-1.9960514160782483E-2</v>
      </c>
      <c r="J9" s="65">
        <f>(J8/'2025년도'!J8)-1</f>
        <v>0.18695271671052383</v>
      </c>
      <c r="K9" s="98">
        <f>(K8/'2025년도'!K8)-1</f>
        <v>-1</v>
      </c>
      <c r="L9" s="49">
        <f>(L8/'2025년도'!L8)-1</f>
        <v>-1</v>
      </c>
      <c r="M9" s="49">
        <f>(M8/'2025년도'!M8)-1</f>
        <v>-1</v>
      </c>
      <c r="N9" s="49">
        <f>(N8/'2025년도'!N8)-1</f>
        <v>-1</v>
      </c>
      <c r="O9" s="81">
        <f>(O8/T9)-1</f>
        <v>2.6648979419985341E-3</v>
      </c>
      <c r="P9" s="9"/>
      <c r="Q9" s="50"/>
      <c r="R9" s="57"/>
      <c r="S9" s="54"/>
      <c r="T9" s="14">
        <f>SUM('2025년도'!C8:J8)</f>
        <v>1828.8130000000001</v>
      </c>
    </row>
    <row r="10" spans="1:20" s="8" customFormat="1" ht="22.5" customHeight="1" x14ac:dyDescent="0.3">
      <c r="A10" s="142" t="s">
        <v>17</v>
      </c>
      <c r="B10" s="94" t="s">
        <v>15</v>
      </c>
      <c r="C10" s="74">
        <v>1120.7339999999999</v>
      </c>
      <c r="D10" s="52">
        <v>1042.3818000000001</v>
      </c>
      <c r="E10" s="74">
        <v>1214.9549999999999</v>
      </c>
      <c r="F10" s="52">
        <v>1031.472</v>
      </c>
      <c r="G10" s="52">
        <v>868.81679999999994</v>
      </c>
      <c r="H10" s="120">
        <v>897.39800000000002</v>
      </c>
      <c r="I10" s="128">
        <v>801.21280000000002</v>
      </c>
      <c r="J10" s="115">
        <v>715.93520000000001</v>
      </c>
      <c r="K10" s="110"/>
      <c r="L10" s="74"/>
      <c r="M10" s="52"/>
      <c r="N10" s="92"/>
      <c r="O10" s="78">
        <f>SUM(C10:N10)</f>
        <v>7692.9056</v>
      </c>
      <c r="P10" s="15"/>
      <c r="Q10" s="86"/>
      <c r="R10" s="85"/>
      <c r="S10" s="54"/>
    </row>
    <row r="11" spans="1:20" s="8" customFormat="1" ht="22.5" customHeight="1" x14ac:dyDescent="0.3">
      <c r="A11" s="142"/>
      <c r="B11" s="94" t="s">
        <v>1</v>
      </c>
      <c r="C11" s="102">
        <f>(C10/'2025년도'!C10)-1</f>
        <v>0.14512095388225799</v>
      </c>
      <c r="D11" s="105">
        <f>(D10/'2025년도'!D10)-1</f>
        <v>-0.13353718507051171</v>
      </c>
      <c r="E11" s="102">
        <f>(E10/'2025년도'!E10)-1</f>
        <v>-4.9679585454099562E-2</v>
      </c>
      <c r="F11" s="105">
        <f>(F10/'2025년도'!F10)-1</f>
        <v>5.964953823833552E-3</v>
      </c>
      <c r="G11" s="105">
        <f>(G10/'2025년도'!G10)-1</f>
        <v>-0.13422950008101497</v>
      </c>
      <c r="H11" s="102">
        <f>(H10/'2025년도'!H10)-1</f>
        <v>7.5882881722874274E-2</v>
      </c>
      <c r="I11" s="125">
        <f>(I10/'2025년도'!I10)-1</f>
        <v>6.0237408769343581E-3</v>
      </c>
      <c r="J11" s="63">
        <f>(J10/'2025년도'!J10)-1</f>
        <v>4.920698565445969E-2</v>
      </c>
      <c r="K11" s="17">
        <f>(K10/'2025년도'!K10)-1</f>
        <v>-1</v>
      </c>
      <c r="L11" s="48">
        <f>(L10/'2025년도'!L10)-1</f>
        <v>-1</v>
      </c>
      <c r="M11" s="48">
        <f>(M10/'2025년도'!M10)-1</f>
        <v>-1</v>
      </c>
      <c r="N11" s="48">
        <f>(N10/'2025년도'!N10)-1</f>
        <v>-1</v>
      </c>
      <c r="O11" s="79">
        <f>(O10/T11)-1</f>
        <v>-1.3977264879589946E-2</v>
      </c>
      <c r="P11" s="15"/>
      <c r="Q11" s="50"/>
      <c r="R11" s="57"/>
      <c r="S11" s="54"/>
      <c r="T11" s="14">
        <f>SUM('2025년도'!C10:J10)</f>
        <v>7801.9556000000002</v>
      </c>
    </row>
    <row r="12" spans="1:20" s="8" customFormat="1" ht="22.5" customHeight="1" x14ac:dyDescent="0.3">
      <c r="A12" s="141" t="s">
        <v>16</v>
      </c>
      <c r="B12" s="95" t="s">
        <v>15</v>
      </c>
      <c r="C12" s="73">
        <v>397</v>
      </c>
      <c r="D12" s="51">
        <v>414</v>
      </c>
      <c r="E12" s="73">
        <v>403</v>
      </c>
      <c r="F12" s="51">
        <v>469</v>
      </c>
      <c r="G12" s="51">
        <v>429</v>
      </c>
      <c r="H12" s="73">
        <v>420</v>
      </c>
      <c r="I12" s="126">
        <v>461</v>
      </c>
      <c r="J12" s="64">
        <v>463</v>
      </c>
      <c r="K12" s="109"/>
      <c r="L12" s="73"/>
      <c r="M12" s="51"/>
      <c r="N12" s="91"/>
      <c r="O12" s="80">
        <f>SUM(C12:N12)</f>
        <v>3456</v>
      </c>
      <c r="P12" s="9"/>
      <c r="Q12" s="84"/>
      <c r="R12" s="83"/>
      <c r="S12" s="54"/>
    </row>
    <row r="13" spans="1:20" ht="22.5" customHeight="1" thickBot="1" x14ac:dyDescent="0.35">
      <c r="A13" s="143"/>
      <c r="B13" s="96" t="s">
        <v>1</v>
      </c>
      <c r="C13" s="104">
        <f>(C12/'2025년도'!C12)-1</f>
        <v>-0.1571125265392781</v>
      </c>
      <c r="D13" s="107">
        <f>(D12/'2025년도'!D12)-1</f>
        <v>8.0939947780678922E-2</v>
      </c>
      <c r="E13" s="104">
        <f>(E12/'2025년도'!E12)-1</f>
        <v>-0.11428571428571432</v>
      </c>
      <c r="F13" s="107">
        <f>(F12/'2025년도'!F12)-1</f>
        <v>-0.18150087260034908</v>
      </c>
      <c r="G13" s="107">
        <f>(G12/'2025년도'!G12)-1</f>
        <v>7.5187969924812137E-2</v>
      </c>
      <c r="H13" s="104">
        <f>(H12/'2025년도'!H12)-1</f>
        <v>-1.4084507042253502E-2</v>
      </c>
      <c r="I13" s="129">
        <f>(I12/'2025년도'!I12)-1</f>
        <v>5.7339449541284448E-2</v>
      </c>
      <c r="J13" s="66">
        <f>(J12/'2025년도'!J12)-1</f>
        <v>-0.1027131782945736</v>
      </c>
      <c r="K13" s="6">
        <f>(K12/'2025년도'!K12)-1</f>
        <v>-1</v>
      </c>
      <c r="L13" s="69">
        <f>(L12/'2025년도'!L12)-1</f>
        <v>-1</v>
      </c>
      <c r="M13" s="69">
        <f>(M12/'2025년도'!M12)-1</f>
        <v>-1</v>
      </c>
      <c r="N13" s="69">
        <f>(N12/'2025년도'!N12)-1</f>
        <v>-1</v>
      </c>
      <c r="O13" s="82">
        <f>(O12/T13)-1</f>
        <v>-5.5479639245695545E-2</v>
      </c>
      <c r="P13" s="4"/>
      <c r="Q13" s="50"/>
      <c r="R13" s="57"/>
      <c r="S13" s="55"/>
      <c r="T13" s="2">
        <f>SUM('2025년도'!C12:J12)</f>
        <v>3659</v>
      </c>
    </row>
    <row r="14" spans="1:20" x14ac:dyDescent="0.3">
      <c r="C14" s="67"/>
      <c r="D14" s="67"/>
      <c r="E14" s="67"/>
      <c r="F14" s="67"/>
      <c r="G14" s="67"/>
      <c r="H14" s="67"/>
      <c r="I14" s="67"/>
      <c r="J14" s="67"/>
      <c r="K14" s="67"/>
      <c r="L14" s="67"/>
      <c r="M14" s="67"/>
      <c r="N14" s="67"/>
      <c r="O14" s="67"/>
      <c r="R14" s="58"/>
      <c r="S14" s="55"/>
    </row>
    <row r="15" spans="1:20" x14ac:dyDescent="0.3">
      <c r="C15" s="67"/>
      <c r="D15" s="67"/>
      <c r="E15" s="67"/>
      <c r="F15" s="67"/>
      <c r="G15" s="67"/>
      <c r="H15" s="67"/>
      <c r="I15" s="67"/>
      <c r="J15" s="67"/>
      <c r="K15" s="67"/>
      <c r="L15" s="67"/>
      <c r="M15" s="67"/>
      <c r="N15" s="67"/>
      <c r="O15" s="67"/>
      <c r="R15" s="58"/>
      <c r="S15" s="55"/>
    </row>
    <row r="16" spans="1:20" x14ac:dyDescent="0.3">
      <c r="C16" s="67"/>
      <c r="D16" s="67"/>
      <c r="E16" s="67"/>
      <c r="F16" s="67"/>
      <c r="G16" s="67"/>
      <c r="H16" s="67"/>
      <c r="I16" s="67"/>
      <c r="J16" s="67"/>
      <c r="K16" s="67"/>
      <c r="L16" s="67"/>
      <c r="M16" s="67"/>
      <c r="N16" s="67"/>
      <c r="O16" s="67"/>
      <c r="R16" s="58"/>
      <c r="S16" s="55"/>
    </row>
    <row r="17" spans="1:19" x14ac:dyDescent="0.3">
      <c r="C17" s="67"/>
      <c r="D17" s="67"/>
      <c r="E17" s="67"/>
      <c r="F17" s="67"/>
      <c r="G17" s="67"/>
      <c r="H17" s="67"/>
      <c r="I17" s="67"/>
      <c r="J17" s="67"/>
      <c r="K17" s="67"/>
      <c r="L17" s="67"/>
      <c r="M17" s="67"/>
      <c r="N17" s="67"/>
      <c r="O17" s="67"/>
      <c r="R17" s="58"/>
      <c r="S17" s="55"/>
    </row>
    <row r="18" spans="1:19" x14ac:dyDescent="0.3">
      <c r="A18" s="111" t="s">
        <v>28</v>
      </c>
      <c r="B18" s="112">
        <f>SUM(C18:N18)</f>
        <v>778648</v>
      </c>
      <c r="C18" s="112">
        <f>SUM(C4,C6)</f>
        <v>139767</v>
      </c>
      <c r="D18" s="112">
        <f t="shared" ref="D18:G18" si="0">SUM(D4,D6)</f>
        <v>102895</v>
      </c>
      <c r="E18" s="112">
        <f t="shared" si="0"/>
        <v>69691</v>
      </c>
      <c r="F18" s="112">
        <f t="shared" si="0"/>
        <v>59028</v>
      </c>
      <c r="G18" s="112">
        <f t="shared" si="0"/>
        <v>66428</v>
      </c>
      <c r="H18" s="112">
        <f t="shared" ref="H18:O18" si="1">SUM(H4,H6)</f>
        <v>102707</v>
      </c>
      <c r="I18" s="112">
        <f t="shared" si="1"/>
        <v>121291</v>
      </c>
      <c r="J18" s="112">
        <f t="shared" si="1"/>
        <v>116841</v>
      </c>
      <c r="K18" s="112">
        <f t="shared" si="1"/>
        <v>0</v>
      </c>
      <c r="L18" s="112">
        <f t="shared" si="1"/>
        <v>0</v>
      </c>
      <c r="M18" s="112">
        <f t="shared" si="1"/>
        <v>0</v>
      </c>
      <c r="N18" s="112">
        <f t="shared" si="1"/>
        <v>0</v>
      </c>
      <c r="O18" s="112">
        <f t="shared" si="1"/>
        <v>778648</v>
      </c>
      <c r="R18" s="58"/>
      <c r="S18" s="55"/>
    </row>
    <row r="19" spans="1:19" x14ac:dyDescent="0.3">
      <c r="A19" s="111" t="s">
        <v>29</v>
      </c>
      <c r="B19" s="113">
        <f>SUM(C19:N19)</f>
        <v>9526.5921999999991</v>
      </c>
      <c r="C19" s="113">
        <f>SUM(C8,C10)</f>
        <v>1338.9299999999998</v>
      </c>
      <c r="D19" s="113">
        <f t="shared" ref="D19:G19" si="2">SUM(D8,D10)</f>
        <v>1220.9058</v>
      </c>
      <c r="E19" s="113">
        <f t="shared" si="2"/>
        <v>1496.6261999999999</v>
      </c>
      <c r="F19" s="113">
        <f t="shared" si="2"/>
        <v>1262.5614</v>
      </c>
      <c r="G19" s="113">
        <f t="shared" si="2"/>
        <v>1041.3899999999999</v>
      </c>
      <c r="H19" s="113">
        <f t="shared" ref="H19:O19" si="3">SUM(H8,H10)</f>
        <v>1164.1384</v>
      </c>
      <c r="I19" s="113">
        <f t="shared" si="3"/>
        <v>1047.1296</v>
      </c>
      <c r="J19" s="113">
        <f t="shared" si="3"/>
        <v>954.91079999999999</v>
      </c>
      <c r="K19" s="113">
        <f t="shared" si="3"/>
        <v>0</v>
      </c>
      <c r="L19" s="113">
        <f t="shared" si="3"/>
        <v>0</v>
      </c>
      <c r="M19" s="113">
        <f t="shared" si="3"/>
        <v>0</v>
      </c>
      <c r="N19" s="113">
        <f t="shared" si="3"/>
        <v>0</v>
      </c>
      <c r="O19" s="113">
        <f t="shared" si="3"/>
        <v>9526.592200000001</v>
      </c>
      <c r="R19" s="58"/>
      <c r="S19" s="55"/>
    </row>
    <row r="22" spans="1:19" x14ac:dyDescent="0.3">
      <c r="C22" s="116"/>
      <c r="D22" s="116"/>
      <c r="E22" s="116"/>
      <c r="F22" s="116"/>
      <c r="G22" s="116"/>
      <c r="H22" s="116"/>
      <c r="I22" s="116"/>
    </row>
    <row r="23" spans="1:19" x14ac:dyDescent="0.3">
      <c r="C23" s="67"/>
      <c r="D23" s="67"/>
      <c r="E23" s="67"/>
      <c r="F23" s="67"/>
      <c r="G23" s="67"/>
      <c r="H23" s="67"/>
      <c r="I23" s="67"/>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2026-09-22T01:18:24Z</dcterms:modified>
</cp:coreProperties>
</file>